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3820" windowHeight="11160"/>
  </bookViews>
  <sheets>
    <sheet name="MS4 Area" sheetId="1" r:id="rId1"/>
    <sheet name="CSS Area" sheetId="2" r:id="rId2"/>
  </sheets>
  <calcPr calcId="145621"/>
</workbook>
</file>

<file path=xl/calcChain.xml><?xml version="1.0" encoding="utf-8"?>
<calcChain xmlns="http://schemas.openxmlformats.org/spreadsheetml/2006/main">
  <c r="G24" i="1" l="1"/>
  <c r="F12" i="2"/>
  <c r="G5" i="2"/>
  <c r="I22" i="2"/>
  <c r="M22" i="2" s="1"/>
  <c r="G21" i="2"/>
  <c r="I19" i="2"/>
  <c r="I18" i="2"/>
  <c r="D17" i="2"/>
  <c r="E17" i="2" s="1"/>
  <c r="M13" i="2"/>
  <c r="M14" i="2" s="1"/>
  <c r="I13" i="2"/>
  <c r="I14" i="2" s="1"/>
  <c r="D12" i="2"/>
  <c r="E12" i="2" s="1"/>
  <c r="J8" i="2"/>
  <c r="F5" i="2" s="1"/>
  <c r="I23" i="1"/>
  <c r="M23" i="1" s="1"/>
  <c r="G22" i="1"/>
  <c r="D17" i="1"/>
  <c r="E17" i="1" s="1"/>
  <c r="G5" i="1"/>
  <c r="M13" i="1"/>
  <c r="M14" i="1" s="1"/>
  <c r="F12" i="1"/>
  <c r="R8" i="1"/>
  <c r="F7" i="1" s="1"/>
  <c r="G7" i="1" s="1"/>
  <c r="N8" i="1"/>
  <c r="F6" i="1" s="1"/>
  <c r="G6" i="1" s="1"/>
  <c r="J8" i="1"/>
  <c r="F5" i="1" s="1"/>
  <c r="I13" i="1"/>
  <c r="D12" i="1" s="1"/>
  <c r="E12" i="1" s="1"/>
  <c r="I18" i="1"/>
  <c r="I19" i="1" s="1"/>
  <c r="G20" i="2" l="1"/>
  <c r="G22" i="2" s="1"/>
  <c r="G23" i="2" s="1"/>
  <c r="I14" i="1"/>
  <c r="G21" i="1"/>
  <c r="G23" i="1" s="1"/>
</calcChain>
</file>

<file path=xl/sharedStrings.xml><?xml version="1.0" encoding="utf-8"?>
<sst xmlns="http://schemas.openxmlformats.org/spreadsheetml/2006/main" count="77" uniqueCount="40">
  <si>
    <t>Category</t>
  </si>
  <si>
    <t>Max Credit</t>
  </si>
  <si>
    <t>Design Condition</t>
  </si>
  <si>
    <t>Credit Allocation</t>
  </si>
  <si>
    <t>Stormwater Quantity</t>
  </si>
  <si>
    <t>Pass:</t>
  </si>
  <si>
    <t>2-Year Mitigation</t>
  </si>
  <si>
    <t>10-Year Mitigation</t>
  </si>
  <si>
    <t>100-Year Mitigation</t>
  </si>
  <si>
    <t>Pass</t>
  </si>
  <si>
    <t>2-Year</t>
  </si>
  <si>
    <t>10-Year</t>
  </si>
  <si>
    <t>100-Year</t>
  </si>
  <si>
    <t>Enter data here:</t>
  </si>
  <si>
    <r>
      <t xml:space="preserve">Required: Post-2 </t>
    </r>
    <r>
      <rPr>
        <i/>
        <sz val="11"/>
        <color theme="3" tint="-0.249977111117893"/>
        <rFont val="Calibri"/>
        <family val="2"/>
      </rPr>
      <t>≤ (0.5* Pre-2)</t>
    </r>
  </si>
  <si>
    <t>Stormwater Volume</t>
  </si>
  <si>
    <t>Pre-2 (cfs):</t>
  </si>
  <si>
    <t>Post-2 (cfs):</t>
  </si>
  <si>
    <t>Pre-10 (cfs):</t>
  </si>
  <si>
    <t>Post-10 (cfs):</t>
  </si>
  <si>
    <t>Pre-100 (cfs):</t>
  </si>
  <si>
    <t>Post-100 (cfs):</t>
  </si>
  <si>
    <t>Green Infrastructure Signage</t>
  </si>
  <si>
    <t>MS4 Area</t>
  </si>
  <si>
    <t>Combined Sewer Area</t>
  </si>
  <si>
    <t>Total Credit Allocation:</t>
  </si>
  <si>
    <t>*Note: To receive credit for stormwater volume in the combined sewer area, the volume infiltrated must be at least 1.5 in. Maximum credit is reached at 3.0 in.</t>
  </si>
  <si>
    <t>ESU Reduction Calculation</t>
  </si>
  <si>
    <t>Stipend Question</t>
  </si>
  <si>
    <t>MSD Drainage Credit Application</t>
  </si>
  <si>
    <r>
      <t xml:space="preserve">Required: Post-10 </t>
    </r>
    <r>
      <rPr>
        <sz val="11"/>
        <color theme="1"/>
        <rFont val="Calibri"/>
        <family val="2"/>
      </rPr>
      <t>≤ (0.5*Pre-10)</t>
    </r>
  </si>
  <si>
    <r>
      <t xml:space="preserve">Required: Post-100 </t>
    </r>
    <r>
      <rPr>
        <sz val="11"/>
        <color theme="1"/>
        <rFont val="Calibri"/>
        <family val="2"/>
      </rPr>
      <t>≤ (0.5*Pre-100)</t>
    </r>
  </si>
  <si>
    <t>Impervious Area Captured (SF)</t>
  </si>
  <si>
    <t>ESUs Captured</t>
  </si>
  <si>
    <t>Volume Infiltrated (Depth of water (inches) that can be captured and infiltrated from the practice within 36 hrs)</t>
  </si>
  <si>
    <t>Monthly Bill Reduction:</t>
  </si>
  <si>
    <t>Pre-100 to Post-2</t>
  </si>
  <si>
    <t>ESU Reduction:</t>
  </si>
  <si>
    <r>
      <t xml:space="preserve">Required: Post-100 = </t>
    </r>
    <r>
      <rPr>
        <i/>
        <sz val="11"/>
        <color theme="3" tint="-0.249977111117893"/>
        <rFont val="Calibri"/>
        <family val="2"/>
      </rPr>
      <t>Pre-2 (or lower)</t>
    </r>
  </si>
  <si>
    <t>Pre Dev 100-Year to Post Dev 2-Year Mitigation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</si>
</sst>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5" borderId="0" xfId="0" applyFont="1" applyFill="1" applyBorder="1" applyAlignment="1">
      <alignment vertical="center" wrapText="1"/>
    </xf>
    <xf numFmtId="9" fontId="0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vertical="center"/>
    </xf>
    <xf numFmtId="0" fontId="0" fillId="5" borderId="0" xfId="0" applyFont="1" applyFill="1" applyAlignment="1">
      <alignment horizontal="center" vertical="center"/>
    </xf>
    <xf numFmtId="9" fontId="2" fillId="5" borderId="13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10" fontId="0" fillId="5" borderId="13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9" fontId="2" fillId="5" borderId="11" xfId="0" applyNumberFormat="1" applyFont="1" applyFill="1" applyBorder="1" applyAlignment="1">
      <alignment vertical="center"/>
    </xf>
    <xf numFmtId="9" fontId="2" fillId="5" borderId="0" xfId="0" applyNumberFormat="1" applyFont="1" applyFill="1" applyBorder="1" applyAlignment="1">
      <alignment vertical="center"/>
    </xf>
    <xf numFmtId="9" fontId="2" fillId="5" borderId="8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 indent="1"/>
    </xf>
    <xf numFmtId="0" fontId="0" fillId="5" borderId="2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0" fontId="2" fillId="4" borderId="18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center"/>
    </xf>
    <xf numFmtId="0" fontId="0" fillId="5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right" vertical="center"/>
    </xf>
    <xf numFmtId="10" fontId="2" fillId="4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/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10" fontId="0" fillId="5" borderId="13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4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zoomScale="85" zoomScaleNormal="85" workbookViewId="0">
      <selection activeCell="G25" sqref="G25"/>
    </sheetView>
  </sheetViews>
  <sheetFormatPr defaultRowHeight="15" x14ac:dyDescent="0.25"/>
  <cols>
    <col min="1" max="1" width="11" style="16" customWidth="1"/>
    <col min="2" max="2" width="12.85546875" style="16" customWidth="1"/>
    <col min="3" max="3" width="10.5703125" style="16" bestFit="1" customWidth="1"/>
    <col min="4" max="4" width="10.5703125" style="16" hidden="1" customWidth="1"/>
    <col min="5" max="5" width="35.42578125" style="16" customWidth="1"/>
    <col min="6" max="6" width="23" style="16" bestFit="1" customWidth="1"/>
    <col min="7" max="7" width="38.5703125" style="16" customWidth="1"/>
    <col min="8" max="8" width="5.140625" style="16" customWidth="1"/>
    <col min="9" max="9" width="12.5703125" style="16" customWidth="1"/>
    <col min="10" max="10" width="9.140625" style="16"/>
    <col min="11" max="11" width="19.140625" style="16" customWidth="1"/>
    <col min="12" max="12" width="9.140625" style="16"/>
    <col min="13" max="13" width="12.42578125" style="16" bestFit="1" customWidth="1"/>
    <col min="14" max="14" width="9.140625" style="16"/>
    <col min="15" max="15" width="21.140625" style="16" customWidth="1"/>
    <col min="16" max="16" width="9.140625" style="16"/>
    <col min="17" max="17" width="13.5703125" style="16" bestFit="1" customWidth="1"/>
    <col min="18" max="18" width="9.140625" style="16"/>
    <col min="19" max="19" width="13" style="16" customWidth="1"/>
    <col min="20" max="16384" width="9.140625" style="16"/>
  </cols>
  <sheetData>
    <row r="1" spans="1:44" ht="21" customHeight="1" x14ac:dyDescent="0.25">
      <c r="A1" s="97" t="s">
        <v>29</v>
      </c>
      <c r="B1" s="98"/>
      <c r="C1" s="98"/>
      <c r="D1" s="98"/>
      <c r="E1" s="98"/>
      <c r="F1" s="98"/>
      <c r="G1" s="99"/>
      <c r="H1" s="20"/>
      <c r="I1" s="97" t="s">
        <v>13</v>
      </c>
      <c r="J1" s="98"/>
      <c r="K1" s="98"/>
      <c r="L1" s="98"/>
      <c r="M1" s="98"/>
      <c r="N1" s="98"/>
      <c r="O1" s="98"/>
      <c r="P1" s="98"/>
      <c r="Q1" s="98"/>
      <c r="R1" s="98"/>
      <c r="S1" s="99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x14ac:dyDescent="0.25">
      <c r="A2" s="100"/>
      <c r="B2" s="101"/>
      <c r="C2" s="101"/>
      <c r="D2" s="101"/>
      <c r="E2" s="101"/>
      <c r="F2" s="101"/>
      <c r="G2" s="102"/>
      <c r="H2" s="20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2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x14ac:dyDescent="0.25">
      <c r="A3" s="103"/>
      <c r="B3" s="104"/>
      <c r="C3" s="104"/>
      <c r="D3" s="104"/>
      <c r="E3" s="104"/>
      <c r="F3" s="104"/>
      <c r="G3" s="105"/>
      <c r="H3" s="20"/>
      <c r="I3" s="103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ht="30" x14ac:dyDescent="0.25">
      <c r="A4" s="79" t="s">
        <v>23</v>
      </c>
      <c r="B4" s="11" t="s">
        <v>0</v>
      </c>
      <c r="C4" s="12" t="s">
        <v>1</v>
      </c>
      <c r="D4" s="12"/>
      <c r="E4" s="12" t="s">
        <v>2</v>
      </c>
      <c r="F4" s="12" t="s">
        <v>9</v>
      </c>
      <c r="G4" s="12" t="s">
        <v>3</v>
      </c>
      <c r="H4" s="20"/>
      <c r="I4" s="103" t="s">
        <v>6</v>
      </c>
      <c r="J4" s="104"/>
      <c r="K4" s="105"/>
      <c r="L4" s="17"/>
      <c r="M4" s="103" t="s">
        <v>7</v>
      </c>
      <c r="N4" s="104"/>
      <c r="O4" s="105"/>
      <c r="P4" s="17"/>
      <c r="Q4" s="103" t="s">
        <v>8</v>
      </c>
      <c r="R4" s="104"/>
      <c r="S4" s="10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15" customHeight="1" x14ac:dyDescent="0.25">
      <c r="A5" s="79"/>
      <c r="B5" s="80" t="s">
        <v>4</v>
      </c>
      <c r="C5" s="81">
        <v>0.3</v>
      </c>
      <c r="D5" s="7"/>
      <c r="E5" s="1" t="s">
        <v>10</v>
      </c>
      <c r="F5" s="13" t="str">
        <f>J8</f>
        <v>Enter Pre/Post Flows</v>
      </c>
      <c r="G5" s="5" t="str">
        <f>IF($M$12="No",IF(F5="Enter Pre/Post Flows",0,IF(F5="YES",10%,0%)),IF($M$12="Yes",IF(F5="Enter Pre/Post Flows",0,IF(F5="YES",5%,0%)),"Answer stipend question to the right."))</f>
        <v>Answer stipend question to the right.</v>
      </c>
      <c r="H5" s="20"/>
      <c r="I5" s="106" t="s">
        <v>14</v>
      </c>
      <c r="J5" s="107"/>
      <c r="K5" s="108"/>
      <c r="L5" s="17"/>
      <c r="M5" s="106" t="s">
        <v>30</v>
      </c>
      <c r="N5" s="107"/>
      <c r="O5" s="108"/>
      <c r="P5" s="17"/>
      <c r="Q5" s="106" t="s">
        <v>31</v>
      </c>
      <c r="R5" s="107"/>
      <c r="S5" s="108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x14ac:dyDescent="0.25">
      <c r="A6" s="79"/>
      <c r="B6" s="80"/>
      <c r="C6" s="82"/>
      <c r="D6" s="8"/>
      <c r="E6" s="1" t="s">
        <v>11</v>
      </c>
      <c r="F6" s="13" t="str">
        <f>N8</f>
        <v>Enter Pre/Post Flows</v>
      </c>
      <c r="G6" s="5" t="str">
        <f>IF($M$12="No",IF(F6="Enter Pre/Post Flows",0,IF(F6="YES",10%,0%)),IF($M$12="Yes",IF(F6="Enter Pre/Post Flows",0,IF(F6="YES",5%,0%)),"Answer stipend question to the right."))</f>
        <v>Answer stipend question to the right.</v>
      </c>
      <c r="H6" s="20"/>
      <c r="I6" s="4" t="s">
        <v>16</v>
      </c>
      <c r="J6" s="77"/>
      <c r="K6" s="78"/>
      <c r="L6" s="17"/>
      <c r="M6" s="4" t="s">
        <v>18</v>
      </c>
      <c r="N6" s="77"/>
      <c r="O6" s="78"/>
      <c r="P6" s="17"/>
      <c r="Q6" s="4" t="s">
        <v>20</v>
      </c>
      <c r="R6" s="77"/>
      <c r="S6" s="78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x14ac:dyDescent="0.25">
      <c r="A7" s="79"/>
      <c r="B7" s="80"/>
      <c r="C7" s="83"/>
      <c r="D7" s="9"/>
      <c r="E7" s="1" t="s">
        <v>12</v>
      </c>
      <c r="F7" s="13" t="str">
        <f>R8</f>
        <v>Enter Pre/Post Flows</v>
      </c>
      <c r="G7" s="5" t="str">
        <f>IF($M$12="No",IF(F7="Enter Pre/Post Flows",0,IF(F7="YES",10%,0%)),IF($M$12="Yes",IF(F7="Enter Pre/Post Flows",0,IF(F7="YES",5%,0%)),"Answer stipend question to the right."))</f>
        <v>Answer stipend question to the right.</v>
      </c>
      <c r="H7" s="20"/>
      <c r="I7" s="4" t="s">
        <v>17</v>
      </c>
      <c r="J7" s="77"/>
      <c r="K7" s="78"/>
      <c r="L7" s="17"/>
      <c r="M7" s="4" t="s">
        <v>19</v>
      </c>
      <c r="N7" s="77"/>
      <c r="O7" s="78"/>
      <c r="P7" s="17"/>
      <c r="Q7" s="4" t="s">
        <v>21</v>
      </c>
      <c r="R7" s="77"/>
      <c r="S7" s="78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x14ac:dyDescent="0.25">
      <c r="A8" s="79"/>
      <c r="B8" s="17"/>
      <c r="C8" s="18"/>
      <c r="D8" s="18"/>
      <c r="E8" s="19"/>
      <c r="F8" s="19"/>
      <c r="G8" s="20"/>
      <c r="H8" s="20"/>
      <c r="I8" s="4" t="s">
        <v>5</v>
      </c>
      <c r="J8" s="93" t="str">
        <f>IF((OR((ISBLANK(J6)),(ISBLANK(J7)))),"Enter Pre/Post Flows",IF(J7&lt;=(0.5*J6),"Yes","No"))</f>
        <v>Enter Pre/Post Flows</v>
      </c>
      <c r="K8" s="94"/>
      <c r="L8" s="17"/>
      <c r="M8" s="4" t="s">
        <v>5</v>
      </c>
      <c r="N8" s="93" t="str">
        <f>IF((OR((ISBLANK(N6)),(ISBLANK(N7)))),"Enter Pre/Post Flows",IF(N7&lt;=(0.5*N6),"Yes","No"))</f>
        <v>Enter Pre/Post Flows</v>
      </c>
      <c r="O8" s="94"/>
      <c r="P8" s="17"/>
      <c r="Q8" s="4" t="s">
        <v>5</v>
      </c>
      <c r="R8" s="93" t="str">
        <f>IF((OR((ISBLANK(R6)),(ISBLANK(R7)))),"Enter Pre/Post Flows",IF(R7&lt;=(0.5*R6),"Yes","No"))</f>
        <v>Enter Pre/Post Flows</v>
      </c>
      <c r="S8" s="9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x14ac:dyDescent="0.25">
      <c r="A9" s="79"/>
      <c r="B9" s="19"/>
      <c r="C9" s="19"/>
      <c r="D9" s="19"/>
      <c r="E9" s="19"/>
      <c r="F9" s="19"/>
      <c r="G9" s="20"/>
      <c r="H9" s="20"/>
      <c r="I9" s="36"/>
      <c r="J9" s="52"/>
      <c r="K9" s="17"/>
      <c r="L9" s="17"/>
      <c r="M9" s="17"/>
      <c r="N9" s="52"/>
      <c r="O9" s="17"/>
      <c r="P9" s="17"/>
      <c r="Q9" s="17"/>
      <c r="R9" s="52"/>
      <c r="S9" s="3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4" x14ac:dyDescent="0.25">
      <c r="A10" s="79"/>
      <c r="B10" s="19"/>
      <c r="C10" s="19"/>
      <c r="D10" s="19"/>
      <c r="E10" s="19"/>
      <c r="F10" s="19"/>
      <c r="G10" s="20"/>
      <c r="H10" s="20"/>
      <c r="I10" s="36"/>
      <c r="J10" s="17"/>
      <c r="K10" s="17"/>
      <c r="L10" s="17"/>
      <c r="M10" s="17"/>
      <c r="N10" s="17"/>
      <c r="O10" s="17"/>
      <c r="P10" s="17"/>
      <c r="Q10" s="17"/>
      <c r="R10" s="17"/>
      <c r="S10" s="3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ht="51" customHeight="1" x14ac:dyDescent="0.25">
      <c r="A11" s="79"/>
      <c r="B11" s="6" t="s">
        <v>0</v>
      </c>
      <c r="C11" s="2" t="s">
        <v>1</v>
      </c>
      <c r="D11" s="2"/>
      <c r="E11" s="2" t="s">
        <v>3</v>
      </c>
      <c r="F11" s="19"/>
      <c r="G11" s="21"/>
      <c r="H11" s="20"/>
      <c r="I11" s="84" t="s">
        <v>34</v>
      </c>
      <c r="J11" s="85"/>
      <c r="K11" s="80"/>
      <c r="L11" s="17"/>
      <c r="M11" s="71" t="s">
        <v>28</v>
      </c>
      <c r="N11" s="72"/>
      <c r="O11" s="73"/>
      <c r="P11" s="17"/>
      <c r="Q11" s="17"/>
      <c r="R11" s="17"/>
      <c r="S11" s="3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ht="15" customHeight="1" x14ac:dyDescent="0.25">
      <c r="A12" s="79"/>
      <c r="B12" s="90" t="s">
        <v>15</v>
      </c>
      <c r="C12" s="7">
        <v>0.15</v>
      </c>
      <c r="D12" s="5" t="b">
        <f>IF(M12="No",(IF(I13="Enter Volume Infiltrated (in.)",0,(IF((I12*10%)&gt;15%,15%,I12*10%)))),IF(M12="Yes",(IF(I13="Enter Volume Infiltrated (in.)",0,(IF((I12*5%)&gt;7.5%,7.5%,I12*5%))))))</f>
        <v>0</v>
      </c>
      <c r="E12" s="5" t="str">
        <f>IF((D12=FALSE),"Answer stipend question to the right.",D12)</f>
        <v>Answer stipend question to the right.</v>
      </c>
      <c r="F12" s="95" t="str">
        <f>IF(I12&gt;1.5,("Exceeded max credit by "&amp;(I12-1.5)&amp;" inches."),"")</f>
        <v/>
      </c>
      <c r="G12" s="96"/>
      <c r="H12" s="20"/>
      <c r="I12" s="77"/>
      <c r="J12" s="86"/>
      <c r="K12" s="78"/>
      <c r="L12" s="17"/>
      <c r="M12" s="77"/>
      <c r="N12" s="86"/>
      <c r="O12" s="78"/>
      <c r="P12" s="17"/>
      <c r="Q12" s="17"/>
      <c r="R12" s="17"/>
      <c r="S12" s="3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x14ac:dyDescent="0.25">
      <c r="A13" s="79"/>
      <c r="B13" s="91"/>
      <c r="C13" s="30"/>
      <c r="D13" s="31"/>
      <c r="E13" s="22"/>
      <c r="F13" s="22"/>
      <c r="G13" s="21"/>
      <c r="H13" s="20"/>
      <c r="I13" s="67" t="str">
        <f>IF(I12="","Enter volume infiltrated (in.)","")</f>
        <v>Enter volume infiltrated (in.)</v>
      </c>
      <c r="J13" s="68"/>
      <c r="K13" s="68"/>
      <c r="L13" s="17"/>
      <c r="M13" s="68" t="str">
        <f>IF(M12="","Did you receive a stipend from MSD? (Yes/No)","")</f>
        <v>Did you receive a stipend from MSD? (Yes/No)</v>
      </c>
      <c r="N13" s="68"/>
      <c r="O13" s="68"/>
      <c r="P13" s="17"/>
      <c r="Q13" s="17"/>
      <c r="R13" s="17"/>
      <c r="S13" s="3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x14ac:dyDescent="0.25">
      <c r="A14" s="79"/>
      <c r="B14" s="92"/>
      <c r="C14" s="32"/>
      <c r="D14" s="31"/>
      <c r="E14" s="33"/>
      <c r="F14" s="19"/>
      <c r="G14" s="23"/>
      <c r="H14" s="20"/>
      <c r="I14" s="50" t="str">
        <f>IF(I13="","yes","no")</f>
        <v>no</v>
      </c>
      <c r="J14" s="17"/>
      <c r="K14" s="17"/>
      <c r="L14" s="17"/>
      <c r="M14" s="53" t="str">
        <f>IF(M13="","yes","no")</f>
        <v>no</v>
      </c>
      <c r="N14" s="17"/>
      <c r="O14" s="17"/>
      <c r="P14" s="17"/>
      <c r="Q14" s="17"/>
      <c r="R14" s="17"/>
      <c r="S14" s="3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x14ac:dyDescent="0.25">
      <c r="A15" s="79"/>
      <c r="B15" s="19"/>
      <c r="C15" s="19"/>
      <c r="D15" s="19"/>
      <c r="E15" s="19"/>
      <c r="F15" s="19"/>
      <c r="G15" s="20"/>
      <c r="H15" s="20"/>
      <c r="I15" s="36"/>
      <c r="J15" s="17"/>
      <c r="K15" s="17"/>
      <c r="L15" s="17"/>
      <c r="M15" s="17"/>
      <c r="N15" s="17"/>
      <c r="O15" s="17"/>
      <c r="P15" s="17"/>
      <c r="Q15" s="17"/>
      <c r="R15" s="17"/>
      <c r="S15" s="3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ht="30" x14ac:dyDescent="0.25">
      <c r="A16" s="79"/>
      <c r="B16" s="6" t="s">
        <v>0</v>
      </c>
      <c r="C16" s="2" t="s">
        <v>1</v>
      </c>
      <c r="D16" s="2"/>
      <c r="E16" s="2" t="s">
        <v>3</v>
      </c>
      <c r="F16" s="74"/>
      <c r="G16" s="75"/>
      <c r="H16" s="20"/>
      <c r="I16" s="71" t="s">
        <v>22</v>
      </c>
      <c r="J16" s="72"/>
      <c r="K16" s="73"/>
      <c r="L16" s="17"/>
      <c r="M16" s="17"/>
      <c r="N16" s="17"/>
      <c r="O16" s="17"/>
      <c r="P16" s="17"/>
      <c r="Q16" s="17"/>
      <c r="R16" s="17"/>
      <c r="S16" s="3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x14ac:dyDescent="0.25">
      <c r="A17" s="79"/>
      <c r="B17" s="87" t="s">
        <v>22</v>
      </c>
      <c r="C17" s="5">
        <v>0.05</v>
      </c>
      <c r="D17" s="5" t="str">
        <f>IF(M12="No",IF(I17="Yes",5%,(IF((I17="No"),0%,IF(I17="",0,"Invalid Answer")))),IF(M12="yes",IF(I17="Yes",2.5%,(IF((I17="No"),0%,IF(I17="",0,"Invalid Answer")))),"Answer stipend question to the right."))</f>
        <v>Answer stipend question to the right.</v>
      </c>
      <c r="E17" s="5" t="str">
        <f>D17</f>
        <v>Answer stipend question to the right.</v>
      </c>
      <c r="F17" s="74"/>
      <c r="G17" s="76"/>
      <c r="H17" s="20"/>
      <c r="I17" s="88"/>
      <c r="J17" s="89"/>
      <c r="K17" s="89"/>
      <c r="L17" s="17"/>
      <c r="M17" s="17"/>
      <c r="N17" s="17"/>
      <c r="O17" s="17"/>
      <c r="P17" s="17"/>
      <c r="Q17" s="17"/>
      <c r="R17" s="17"/>
      <c r="S17" s="3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x14ac:dyDescent="0.25">
      <c r="A18" s="79"/>
      <c r="B18" s="87"/>
      <c r="C18" s="19"/>
      <c r="D18" s="19"/>
      <c r="E18" s="19"/>
      <c r="F18" s="24"/>
      <c r="G18" s="25"/>
      <c r="H18" s="20"/>
      <c r="I18" s="67" t="str">
        <f>IF(I17="","Are you implementing signage? (Yes/No)","")</f>
        <v>Are you implementing signage? (Yes/No)</v>
      </c>
      <c r="J18" s="68"/>
      <c r="K18" s="68"/>
      <c r="L18" s="17"/>
      <c r="M18" s="17"/>
      <c r="N18" s="17"/>
      <c r="O18" s="17"/>
      <c r="P18" s="17"/>
      <c r="Q18" s="17"/>
      <c r="R18" s="17"/>
      <c r="S18" s="3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5.75" thickBot="1" x14ac:dyDescent="0.3">
      <c r="A19" s="79"/>
      <c r="B19" s="87"/>
      <c r="C19" s="26"/>
      <c r="D19" s="19"/>
      <c r="E19" s="19"/>
      <c r="F19" s="24"/>
      <c r="G19" s="21"/>
      <c r="H19" s="20"/>
      <c r="I19" s="50" t="str">
        <f>IF(I18="","yes","no")</f>
        <v>no</v>
      </c>
      <c r="J19" s="17"/>
      <c r="K19" s="17"/>
      <c r="L19" s="17"/>
      <c r="M19" s="17"/>
      <c r="N19" s="17"/>
      <c r="O19" s="17"/>
      <c r="P19" s="17"/>
      <c r="Q19" s="17"/>
      <c r="R19" s="17"/>
      <c r="S19" s="37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16.5" thickTop="1" thickBot="1" x14ac:dyDescent="0.3">
      <c r="A20" s="10"/>
      <c r="B20" s="28"/>
      <c r="C20" s="19"/>
      <c r="D20" s="19"/>
      <c r="E20" s="19"/>
      <c r="F20" s="65" t="s">
        <v>27</v>
      </c>
      <c r="G20" s="66"/>
      <c r="H20" s="20"/>
      <c r="I20" s="36"/>
      <c r="J20" s="17"/>
      <c r="K20" s="17"/>
      <c r="L20" s="17"/>
      <c r="M20" s="17"/>
      <c r="N20" s="17"/>
      <c r="O20" s="17"/>
      <c r="P20" s="17"/>
      <c r="Q20" s="17"/>
      <c r="R20" s="17"/>
      <c r="S20" s="37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15.75" thickTop="1" x14ac:dyDescent="0.25">
      <c r="A21" s="10"/>
      <c r="B21" s="29"/>
      <c r="C21" s="19"/>
      <c r="D21" s="19"/>
      <c r="E21" s="19"/>
      <c r="F21" s="48" t="s">
        <v>25</v>
      </c>
      <c r="G21" s="44" t="e">
        <f>G5+G6+G7+E12+E17</f>
        <v>#VALUE!</v>
      </c>
      <c r="H21" s="20"/>
      <c r="I21" s="71" t="s">
        <v>32</v>
      </c>
      <c r="J21" s="72"/>
      <c r="K21" s="73"/>
      <c r="L21" s="17"/>
      <c r="M21" s="17"/>
      <c r="N21" s="17"/>
      <c r="O21" s="17"/>
      <c r="P21" s="17"/>
      <c r="Q21" s="17"/>
      <c r="R21" s="17"/>
      <c r="S21" s="37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x14ac:dyDescent="0.25">
      <c r="A22" s="10"/>
      <c r="B22" s="29"/>
      <c r="C22" s="19"/>
      <c r="D22" s="19"/>
      <c r="E22" s="55"/>
      <c r="F22" s="45" t="s">
        <v>33</v>
      </c>
      <c r="G22" s="13">
        <f>I22/2500</f>
        <v>0</v>
      </c>
      <c r="H22" s="20"/>
      <c r="I22" s="69"/>
      <c r="J22" s="70"/>
      <c r="K22" s="70"/>
      <c r="L22" s="17"/>
      <c r="M22" s="17"/>
      <c r="N22" s="17"/>
      <c r="O22" s="17"/>
      <c r="P22" s="17"/>
      <c r="Q22" s="17"/>
      <c r="R22" s="17"/>
      <c r="S22" s="3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x14ac:dyDescent="0.25">
      <c r="A23" s="10"/>
      <c r="B23" s="29"/>
      <c r="C23" s="19"/>
      <c r="D23" s="19"/>
      <c r="E23" s="55"/>
      <c r="F23" s="46" t="s">
        <v>37</v>
      </c>
      <c r="G23" s="61" t="e">
        <f>G22*G21</f>
        <v>#VALUE!</v>
      </c>
      <c r="H23" s="19"/>
      <c r="I23" s="67" t="str">
        <f>IF(I22="","Enter Impervious Area Captured (SF)","")</f>
        <v>Enter Impervious Area Captured (SF)</v>
      </c>
      <c r="J23" s="68"/>
      <c r="K23" s="68"/>
      <c r="L23" s="17"/>
      <c r="M23" s="53" t="str">
        <f>IF(I23="","yes","no")</f>
        <v>no</v>
      </c>
      <c r="N23" s="17"/>
      <c r="O23" s="17"/>
      <c r="P23" s="17"/>
      <c r="Q23" s="17"/>
      <c r="R23" s="17"/>
      <c r="S23" s="37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x14ac:dyDescent="0.25">
      <c r="A24" s="56"/>
      <c r="B24" s="60"/>
      <c r="C24" s="19"/>
      <c r="D24" s="19"/>
      <c r="E24" s="55"/>
      <c r="F24" s="45" t="s">
        <v>35</v>
      </c>
      <c r="G24" s="62" t="e">
        <f>G23*9.26</f>
        <v>#VALUE!</v>
      </c>
      <c r="H24" s="19"/>
      <c r="I24" s="59"/>
      <c r="J24" s="38"/>
      <c r="K24" s="38"/>
      <c r="L24" s="17"/>
      <c r="M24" s="53"/>
      <c r="N24" s="17"/>
      <c r="O24" s="17"/>
      <c r="P24" s="17"/>
      <c r="Q24" s="17"/>
      <c r="R24" s="17"/>
      <c r="S24" s="37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1:44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s="15" customFormat="1" x14ac:dyDescent="0.25"/>
    <row r="28" spans="1:44" s="15" customFormat="1" x14ac:dyDescent="0.25"/>
    <row r="29" spans="1:44" s="15" customFormat="1" x14ac:dyDescent="0.25"/>
    <row r="30" spans="1:44" s="15" customFormat="1" ht="30" customHeight="1" x14ac:dyDescent="0.25"/>
    <row r="31" spans="1:44" s="15" customFormat="1" x14ac:dyDescent="0.25"/>
    <row r="32" spans="1:44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ht="45.75" customHeigh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pans="1:18" s="15" customFormat="1" x14ac:dyDescent="0.25"/>
    <row r="66" spans="1:18" s="15" customFormat="1" x14ac:dyDescent="0.25"/>
    <row r="67" spans="1:18" s="15" customFormat="1" x14ac:dyDescent="0.25"/>
    <row r="68" spans="1:18" s="15" customFormat="1" x14ac:dyDescent="0.25"/>
    <row r="69" spans="1:18" s="15" customFormat="1" x14ac:dyDescent="0.25"/>
    <row r="70" spans="1:18" s="15" customFormat="1" x14ac:dyDescent="0.25"/>
    <row r="71" spans="1:18" s="15" customFormat="1" x14ac:dyDescent="0.25"/>
    <row r="72" spans="1:18" s="15" customFormat="1" x14ac:dyDescent="0.25"/>
    <row r="73" spans="1:18" s="15" customFormat="1" x14ac:dyDescent="0.25"/>
    <row r="74" spans="1:18" s="15" customFormat="1" x14ac:dyDescent="0.25"/>
    <row r="75" spans="1:18" s="15" customFormat="1" x14ac:dyDescent="0.25"/>
    <row r="76" spans="1:18" s="15" customFormat="1" x14ac:dyDescent="0.25"/>
    <row r="77" spans="1:18" s="15" customFormat="1" x14ac:dyDescent="0.25"/>
    <row r="78" spans="1:18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</sheetData>
  <sheetProtection selectLockedCells="1"/>
  <mergeCells count="38">
    <mergeCell ref="A1:G3"/>
    <mergeCell ref="M11:O11"/>
    <mergeCell ref="M13:O13"/>
    <mergeCell ref="M12:O12"/>
    <mergeCell ref="I1:S3"/>
    <mergeCell ref="I4:K4"/>
    <mergeCell ref="I5:K5"/>
    <mergeCell ref="M5:O5"/>
    <mergeCell ref="Q5:S5"/>
    <mergeCell ref="M4:O4"/>
    <mergeCell ref="Q4:S4"/>
    <mergeCell ref="J6:K6"/>
    <mergeCell ref="J7:K7"/>
    <mergeCell ref="N8:O8"/>
    <mergeCell ref="R8:S8"/>
    <mergeCell ref="N6:O6"/>
    <mergeCell ref="N7:O7"/>
    <mergeCell ref="R6:S6"/>
    <mergeCell ref="R7:S7"/>
    <mergeCell ref="A4:A19"/>
    <mergeCell ref="B5:B7"/>
    <mergeCell ref="C5:C7"/>
    <mergeCell ref="I11:K11"/>
    <mergeCell ref="I12:K12"/>
    <mergeCell ref="B17:B19"/>
    <mergeCell ref="I16:K16"/>
    <mergeCell ref="I17:K17"/>
    <mergeCell ref="B12:B14"/>
    <mergeCell ref="J8:K8"/>
    <mergeCell ref="F12:G12"/>
    <mergeCell ref="F20:G20"/>
    <mergeCell ref="I23:K23"/>
    <mergeCell ref="I22:K22"/>
    <mergeCell ref="I13:K13"/>
    <mergeCell ref="I18:K18"/>
    <mergeCell ref="I21:K21"/>
    <mergeCell ref="F16:F17"/>
    <mergeCell ref="G16:G17"/>
  </mergeCells>
  <conditionalFormatting sqref="J8 N8 R8">
    <cfRule type="containsText" dxfId="39" priority="50" operator="containsText" text="Enter Pre/Post Flows">
      <formula>NOT(ISERROR(SEARCH("Enter Pre/Post Flows",J8)))</formula>
    </cfRule>
    <cfRule type="containsText" dxfId="38" priority="53" operator="containsText" text="NO">
      <formula>NOT(ISERROR(SEARCH("NO",J8)))</formula>
    </cfRule>
    <cfRule type="containsText" dxfId="37" priority="54" operator="containsText" text="YES">
      <formula>NOT(ISERROR(SEARCH("YES",J8)))</formula>
    </cfRule>
  </conditionalFormatting>
  <conditionalFormatting sqref="F5:F7 F14">
    <cfRule type="containsText" dxfId="36" priority="49" operator="containsText" text="Enter Pre/Post Flows">
      <formula>NOT(ISERROR(SEARCH("Enter Pre/Post Flows",F5)))</formula>
    </cfRule>
  </conditionalFormatting>
  <conditionalFormatting sqref="J8 F5:F7 F14 N8 R8">
    <cfRule type="containsText" dxfId="35" priority="51" operator="containsText" text="NO">
      <formula>NOT(ISERROR(SEARCH("NO",F5)))</formula>
    </cfRule>
    <cfRule type="containsText" dxfId="34" priority="52" operator="containsText" text="YES">
      <formula>NOT(ISERROR(SEARCH("YES",F5)))</formula>
    </cfRule>
  </conditionalFormatting>
  <conditionalFormatting sqref="F12">
    <cfRule type="containsText" dxfId="33" priority="45" operator="containsText" text="credit">
      <formula>NOT(ISERROR(SEARCH("credit",F12)))</formula>
    </cfRule>
  </conditionalFormatting>
  <conditionalFormatting sqref="I13:K13">
    <cfRule type="containsText" dxfId="32" priority="39" operator="containsText" text="Enter Volume Infiltrated (in.)">
      <formula>NOT(ISERROR(SEARCH("Enter Volume Infiltrated (in.)",I13)))</formula>
    </cfRule>
  </conditionalFormatting>
  <conditionalFormatting sqref="I18:K18">
    <cfRule type="containsText" dxfId="31" priority="37" operator="containsText" text="Are you implementing signage?">
      <formula>NOT(ISERROR(SEARCH("Are you implementing signage?",I18)))</formula>
    </cfRule>
    <cfRule type="containsText" dxfId="30" priority="38" operator="containsText" text="Enter Volume Infiltrated (in.)">
      <formula>NOT(ISERROR(SEARCH("Enter Volume Infiltrated (in.)",I18)))</formula>
    </cfRule>
  </conditionalFormatting>
  <conditionalFormatting sqref="I23:K23">
    <cfRule type="containsText" dxfId="29" priority="22" operator="containsText" text="Enter Impervious Area Captured (SF)">
      <formula>NOT(ISERROR(SEARCH("Enter Impervious Area Captured (SF)",I23)))</formula>
    </cfRule>
    <cfRule type="containsText" dxfId="28" priority="23" operator="containsText" text="Are you implementing signage?">
      <formula>NOT(ISERROR(SEARCH("Are you implementing signage?",I23)))</formula>
    </cfRule>
    <cfRule type="containsText" dxfId="27" priority="24" operator="containsText" text="Enter Volume Infiltrated (in.)">
      <formula>NOT(ISERROR(SEARCH("Enter Volume Infiltrated (in.)",I23)))</formula>
    </cfRule>
  </conditionalFormatting>
  <conditionalFormatting sqref="M13:O13">
    <cfRule type="expression" dxfId="26" priority="5">
      <formula>M14="yes"</formula>
    </cfRule>
    <cfRule type="containsText" dxfId="25" priority="15" operator="containsText" text="Did you receive a stipend from MSD? (Yes/No)">
      <formula>NOT(ISERROR(SEARCH("Did you receive a stipend from MSD? (Yes/No)",M13)))</formula>
    </cfRule>
    <cfRule type="containsText" dxfId="24" priority="16" operator="containsText" text="Are you implementing signage?">
      <formula>NOT(ISERROR(SEARCH("Are you implementing signage?",M13)))</formula>
    </cfRule>
    <cfRule type="containsText" dxfId="23" priority="17" operator="containsText" text="Enter Volume Infiltrated (in.)">
      <formula>NOT(ISERROR(SEARCH("Enter Volume Infiltrated (in.)",M13)))</formula>
    </cfRule>
  </conditionalFormatting>
  <conditionalFormatting sqref="I23:K23">
    <cfRule type="expression" dxfId="22" priority="9">
      <formula>M23="yes"</formula>
    </cfRule>
  </conditionalFormatting>
  <conditionalFormatting sqref="I13:K13 I18:K18">
    <cfRule type="expression" dxfId="21" priority="6">
      <formula>I14="yes"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91"/>
  <sheetViews>
    <sheetView zoomScale="85" zoomScaleNormal="85" workbookViewId="0">
      <selection activeCell="J6" sqref="J6:K6"/>
    </sheetView>
  </sheetViews>
  <sheetFormatPr defaultRowHeight="15" x14ac:dyDescent="0.25"/>
  <cols>
    <col min="2" max="2" width="13.85546875" customWidth="1"/>
    <col min="3" max="3" width="10.5703125" customWidth="1"/>
    <col min="4" max="4" width="11" hidden="1" customWidth="1"/>
    <col min="5" max="5" width="36.28515625" bestFit="1" customWidth="1"/>
    <col min="6" max="6" width="23" bestFit="1" customWidth="1"/>
    <col min="7" max="7" width="36.28515625" bestFit="1" customWidth="1"/>
    <col min="9" max="9" width="23" customWidth="1"/>
    <col min="11" max="11" width="11" customWidth="1"/>
    <col min="13" max="13" width="25" customWidth="1"/>
    <col min="20" max="159" width="9.140625" style="64"/>
  </cols>
  <sheetData>
    <row r="1" spans="1:19" x14ac:dyDescent="0.25">
      <c r="A1" s="100" t="s">
        <v>29</v>
      </c>
      <c r="B1" s="101"/>
      <c r="C1" s="101"/>
      <c r="D1" s="101"/>
      <c r="E1" s="101"/>
      <c r="F1" s="101"/>
      <c r="G1" s="102"/>
      <c r="H1" s="20"/>
      <c r="I1" s="100" t="s">
        <v>13</v>
      </c>
      <c r="J1" s="101"/>
      <c r="K1" s="101"/>
      <c r="L1" s="101"/>
      <c r="M1" s="101"/>
      <c r="N1" s="101"/>
      <c r="O1" s="101"/>
      <c r="P1" s="101"/>
      <c r="Q1" s="101"/>
      <c r="R1" s="101"/>
      <c r="S1" s="102"/>
    </row>
    <row r="2" spans="1:19" x14ac:dyDescent="0.25">
      <c r="A2" s="100"/>
      <c r="B2" s="101"/>
      <c r="C2" s="101"/>
      <c r="D2" s="101"/>
      <c r="E2" s="101"/>
      <c r="F2" s="101"/>
      <c r="G2" s="102"/>
      <c r="H2" s="20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2"/>
    </row>
    <row r="3" spans="1:19" x14ac:dyDescent="0.25">
      <c r="A3" s="103"/>
      <c r="B3" s="104"/>
      <c r="C3" s="104"/>
      <c r="D3" s="104"/>
      <c r="E3" s="104"/>
      <c r="F3" s="104"/>
      <c r="G3" s="105"/>
      <c r="H3" s="20"/>
      <c r="I3" s="103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1:19" ht="30" x14ac:dyDescent="0.25">
      <c r="A4" s="109" t="s">
        <v>24</v>
      </c>
      <c r="B4" s="6" t="s">
        <v>0</v>
      </c>
      <c r="C4" s="2" t="s">
        <v>1</v>
      </c>
      <c r="D4" s="2"/>
      <c r="E4" s="2" t="s">
        <v>2</v>
      </c>
      <c r="F4" s="2" t="s">
        <v>9</v>
      </c>
      <c r="G4" s="2" t="s">
        <v>3</v>
      </c>
      <c r="H4" s="20"/>
      <c r="I4" s="71" t="s">
        <v>39</v>
      </c>
      <c r="J4" s="72"/>
      <c r="K4" s="73"/>
      <c r="L4" s="19"/>
      <c r="M4" s="34"/>
      <c r="N4" s="34"/>
      <c r="O4" s="34"/>
      <c r="P4" s="34"/>
      <c r="Q4" s="34"/>
      <c r="R4" s="34"/>
      <c r="S4" s="35"/>
    </row>
    <row r="5" spans="1:19" x14ac:dyDescent="0.25">
      <c r="A5" s="79"/>
      <c r="B5" s="80" t="s">
        <v>4</v>
      </c>
      <c r="C5" s="81">
        <v>0.15</v>
      </c>
      <c r="D5" s="7"/>
      <c r="E5" s="1" t="s">
        <v>36</v>
      </c>
      <c r="F5" s="3" t="str">
        <f>J8</f>
        <v>Enter Pre/Post Flows</v>
      </c>
      <c r="G5" s="5" t="str">
        <f>IF($M$12="No",IF(F5="Enter Pre/Post Flows",0,IF(F5="YES",15%,0%)),IF($M$12="Yes",IF(F5="Enter Pre/Post Flows",0,IF(F5="YES",7.5%,0%)),"Answer stipend question to the right."))</f>
        <v>Answer stipend question to the right.</v>
      </c>
      <c r="H5" s="20"/>
      <c r="I5" s="106" t="s">
        <v>38</v>
      </c>
      <c r="J5" s="107"/>
      <c r="K5" s="108"/>
      <c r="L5" s="19"/>
      <c r="M5" s="19"/>
      <c r="N5" s="19"/>
      <c r="O5" s="19"/>
      <c r="P5" s="19"/>
      <c r="Q5" s="19"/>
      <c r="R5" s="19"/>
      <c r="S5" s="58"/>
    </row>
    <row r="6" spans="1:19" x14ac:dyDescent="0.25">
      <c r="A6" s="79"/>
      <c r="B6" s="80"/>
      <c r="C6" s="82"/>
      <c r="D6" s="8"/>
      <c r="E6" s="39"/>
      <c r="F6" s="34"/>
      <c r="G6" s="35"/>
      <c r="H6" s="20"/>
      <c r="I6" s="4" t="s">
        <v>16</v>
      </c>
      <c r="J6" s="77"/>
      <c r="K6" s="78"/>
      <c r="L6" s="19"/>
      <c r="M6" s="19"/>
      <c r="N6" s="19"/>
      <c r="O6" s="19"/>
      <c r="P6" s="19"/>
      <c r="Q6" s="19"/>
      <c r="R6" s="19"/>
      <c r="S6" s="58"/>
    </row>
    <row r="7" spans="1:19" x14ac:dyDescent="0.25">
      <c r="A7" s="79"/>
      <c r="B7" s="80"/>
      <c r="C7" s="83"/>
      <c r="D7" s="9"/>
      <c r="E7" s="57"/>
      <c r="F7" s="19"/>
      <c r="G7" s="58"/>
      <c r="H7" s="20"/>
      <c r="I7" s="4" t="s">
        <v>21</v>
      </c>
      <c r="J7" s="77"/>
      <c r="K7" s="78"/>
      <c r="L7" s="19"/>
      <c r="M7" s="19"/>
      <c r="N7" s="19"/>
      <c r="O7" s="19"/>
      <c r="P7" s="19"/>
      <c r="Q7" s="19"/>
      <c r="R7" s="19"/>
      <c r="S7" s="58"/>
    </row>
    <row r="8" spans="1:19" x14ac:dyDescent="0.25">
      <c r="A8" s="79"/>
      <c r="B8" s="39"/>
      <c r="C8" s="34"/>
      <c r="D8" s="34"/>
      <c r="E8" s="19"/>
      <c r="F8" s="19"/>
      <c r="G8" s="58"/>
      <c r="H8" s="20"/>
      <c r="I8" s="4" t="s">
        <v>5</v>
      </c>
      <c r="J8" s="93" t="str">
        <f>IF((OR((ISBLANK(J6)),(ISBLANK(J7)))),"Enter Pre/Post Flows",IF((J7&lt;=J6),"Yes","No"))</f>
        <v>Enter Pre/Post Flows</v>
      </c>
      <c r="K8" s="94"/>
      <c r="L8" s="19"/>
      <c r="M8" s="19"/>
      <c r="N8" s="19"/>
      <c r="O8" s="19"/>
      <c r="P8" s="19"/>
      <c r="Q8" s="19"/>
      <c r="R8" s="19"/>
      <c r="S8" s="58"/>
    </row>
    <row r="9" spans="1:19" x14ac:dyDescent="0.25">
      <c r="A9" s="79"/>
      <c r="B9" s="26"/>
      <c r="C9" s="19"/>
      <c r="D9" s="19"/>
      <c r="E9" s="19"/>
      <c r="F9" s="19"/>
      <c r="G9" s="20"/>
      <c r="H9" s="20"/>
      <c r="I9" s="39"/>
      <c r="J9" s="52"/>
      <c r="K9" s="34"/>
      <c r="L9" s="19"/>
      <c r="M9" s="19"/>
      <c r="N9" s="53"/>
      <c r="O9" s="55"/>
      <c r="P9" s="19"/>
      <c r="Q9" s="19"/>
      <c r="R9" s="53"/>
      <c r="S9" s="58"/>
    </row>
    <row r="10" spans="1:19" x14ac:dyDescent="0.25">
      <c r="A10" s="79"/>
      <c r="B10" s="40"/>
      <c r="C10" s="27"/>
      <c r="D10" s="27"/>
      <c r="E10" s="27"/>
      <c r="F10" s="19"/>
      <c r="G10" s="20"/>
      <c r="H10" s="20"/>
      <c r="I10" s="40"/>
      <c r="J10" s="27"/>
      <c r="K10" s="27"/>
      <c r="L10" s="19"/>
      <c r="M10" s="27"/>
      <c r="N10" s="27"/>
      <c r="O10" s="27"/>
      <c r="P10" s="19"/>
      <c r="Q10" s="19"/>
      <c r="R10" s="19"/>
      <c r="S10" s="20"/>
    </row>
    <row r="11" spans="1:19" ht="50.25" customHeight="1" x14ac:dyDescent="0.25">
      <c r="A11" s="79"/>
      <c r="B11" s="6" t="s">
        <v>0</v>
      </c>
      <c r="C11" s="2" t="s">
        <v>1</v>
      </c>
      <c r="D11" s="2"/>
      <c r="E11" s="2" t="s">
        <v>3</v>
      </c>
      <c r="F11" s="26"/>
      <c r="G11" s="20"/>
      <c r="H11" s="20"/>
      <c r="I11" s="84" t="s">
        <v>34</v>
      </c>
      <c r="J11" s="85"/>
      <c r="K11" s="80"/>
      <c r="L11" s="20"/>
      <c r="M11" s="71" t="s">
        <v>28</v>
      </c>
      <c r="N11" s="72"/>
      <c r="O11" s="73"/>
      <c r="P11" s="19"/>
      <c r="Q11" s="19"/>
      <c r="R11" s="19"/>
      <c r="S11" s="20"/>
    </row>
    <row r="12" spans="1:19" x14ac:dyDescent="0.25">
      <c r="A12" s="79"/>
      <c r="B12" s="80" t="s">
        <v>15</v>
      </c>
      <c r="C12" s="7">
        <v>0.3</v>
      </c>
      <c r="D12" s="5" t="b">
        <f>IF(M12="No",(IF(I13="Enter Volume Infiltrated (in.)",0,(IF(((I12*20%)-30%)&gt;30%,30%,(I12*20%)-30%)))),IF(M12="Yes",(IF(I13="Enter Volume Infiltrated (in.)",0,(IF(((I12*20%)-30%)&gt;30%,15%,(I12*10%)-15%))))))</f>
        <v>0</v>
      </c>
      <c r="E12" s="5" t="str">
        <f>IF((D12=FALSE),"Answer stipend question to the right.",D12)</f>
        <v>Answer stipend question to the right.</v>
      </c>
      <c r="F12" s="74" t="str">
        <f>IF(I12&gt;3,("Exceeded max credit by "&amp;(I12-3)&amp;" inches."),IF((I12&lt;=1.5)*AND(I12&lt;&gt;""),"Volume infiltrated must be greater than 1.5 in.",""))</f>
        <v/>
      </c>
      <c r="G12" s="76"/>
      <c r="H12" s="20"/>
      <c r="I12" s="77"/>
      <c r="J12" s="86"/>
      <c r="K12" s="78"/>
      <c r="L12" s="20"/>
      <c r="M12" s="77"/>
      <c r="N12" s="86"/>
      <c r="O12" s="78"/>
      <c r="P12" s="19"/>
      <c r="Q12" s="19"/>
      <c r="R12" s="19"/>
      <c r="S12" s="20"/>
    </row>
    <row r="13" spans="1:19" x14ac:dyDescent="0.25">
      <c r="A13" s="79"/>
      <c r="B13" s="80"/>
      <c r="C13" s="39"/>
      <c r="D13" s="34"/>
      <c r="E13" s="54"/>
      <c r="F13" s="19"/>
      <c r="G13" s="20"/>
      <c r="H13" s="20"/>
      <c r="I13" s="67" t="str">
        <f>IF(I12="","Enter volume infiltrated (in.)","")</f>
        <v>Enter volume infiltrated (in.)</v>
      </c>
      <c r="J13" s="68"/>
      <c r="K13" s="68"/>
      <c r="L13" s="19"/>
      <c r="M13" s="68" t="str">
        <f>IF(M12="","Did you receive a stipend from MSD? (Yes/No)","")</f>
        <v>Did you receive a stipend from MSD? (Yes/No)</v>
      </c>
      <c r="N13" s="68"/>
      <c r="O13" s="68"/>
      <c r="P13" s="19"/>
      <c r="Q13" s="19"/>
      <c r="R13" s="19"/>
      <c r="S13" s="20"/>
    </row>
    <row r="14" spans="1:19" x14ac:dyDescent="0.25">
      <c r="A14" s="79"/>
      <c r="B14" s="80"/>
      <c r="C14" s="26"/>
      <c r="D14" s="19"/>
      <c r="E14" s="19"/>
      <c r="F14" s="19"/>
      <c r="G14" s="20"/>
      <c r="H14" s="20"/>
      <c r="I14" s="50" t="str">
        <f>IF(I13="","yes","no")</f>
        <v>no</v>
      </c>
      <c r="J14" s="19"/>
      <c r="K14" s="19"/>
      <c r="L14" s="19"/>
      <c r="M14" s="53" t="str">
        <f>IF(M13="","yes","no")</f>
        <v>no</v>
      </c>
      <c r="N14" s="19"/>
      <c r="O14" s="19"/>
      <c r="P14" s="19"/>
      <c r="Q14" s="19"/>
      <c r="R14" s="19"/>
      <c r="S14" s="20"/>
    </row>
    <row r="15" spans="1:19" x14ac:dyDescent="0.25">
      <c r="A15" s="79"/>
      <c r="B15" s="43"/>
      <c r="C15" s="27"/>
      <c r="D15" s="27"/>
      <c r="E15" s="27"/>
      <c r="F15" s="19"/>
      <c r="G15" s="20"/>
      <c r="H15" s="20"/>
      <c r="I15" s="40"/>
      <c r="J15" s="27"/>
      <c r="K15" s="27"/>
      <c r="L15" s="19"/>
      <c r="M15" s="19"/>
      <c r="N15" s="19"/>
      <c r="O15" s="19"/>
      <c r="P15" s="19"/>
      <c r="Q15" s="19"/>
      <c r="R15" s="19"/>
      <c r="S15" s="20"/>
    </row>
    <row r="16" spans="1:19" ht="30" x14ac:dyDescent="0.25">
      <c r="A16" s="79"/>
      <c r="B16" s="6" t="s">
        <v>0</v>
      </c>
      <c r="C16" s="2" t="s">
        <v>1</v>
      </c>
      <c r="D16" s="2"/>
      <c r="E16" s="2" t="s">
        <v>3</v>
      </c>
      <c r="F16" s="26"/>
      <c r="G16" s="20"/>
      <c r="H16" s="20"/>
      <c r="I16" s="71" t="s">
        <v>22</v>
      </c>
      <c r="J16" s="72"/>
      <c r="K16" s="73"/>
      <c r="L16" s="19"/>
      <c r="M16" s="19"/>
      <c r="N16" s="19"/>
      <c r="O16" s="19"/>
      <c r="P16" s="19"/>
      <c r="Q16" s="19"/>
      <c r="R16" s="19"/>
      <c r="S16" s="20"/>
    </row>
    <row r="17" spans="1:19" x14ac:dyDescent="0.25">
      <c r="A17" s="79"/>
      <c r="B17" s="87" t="s">
        <v>22</v>
      </c>
      <c r="C17" s="5">
        <v>0.05</v>
      </c>
      <c r="D17" s="5" t="str">
        <f>IF(M12="No",IF(I17="Yes",5%,(IF((I17="No"),0%,IF(I17="",0,"Invalid Answer")))),IF(M12="yes",IF(I17="Yes",2.5%,(IF((I17="No"),0%,IF(I17="",0,"Invalid Answer")))),"Answer stipend question to the right."))</f>
        <v>Answer stipend question to the right.</v>
      </c>
      <c r="E17" s="5" t="str">
        <f>D17</f>
        <v>Answer stipend question to the right.</v>
      </c>
      <c r="F17" s="26"/>
      <c r="G17" s="20"/>
      <c r="H17" s="20"/>
      <c r="I17" s="77"/>
      <c r="J17" s="86"/>
      <c r="K17" s="78"/>
      <c r="L17" s="19"/>
      <c r="M17" s="19"/>
      <c r="N17" s="19"/>
      <c r="O17" s="19"/>
      <c r="P17" s="19"/>
      <c r="Q17" s="19"/>
      <c r="R17" s="19"/>
      <c r="S17" s="20"/>
    </row>
    <row r="18" spans="1:19" ht="15.75" thickBot="1" x14ac:dyDescent="0.3">
      <c r="A18" s="79"/>
      <c r="B18" s="87"/>
      <c r="C18" s="39"/>
      <c r="D18" s="34"/>
      <c r="E18" s="34"/>
      <c r="F18" s="47"/>
      <c r="G18" s="42"/>
      <c r="H18" s="20"/>
      <c r="I18" s="115" t="str">
        <f>IF(I17="","Are you implementing signage? (Yes/No)","")</f>
        <v>Are you implementing signage? (Yes/No)</v>
      </c>
      <c r="J18" s="116"/>
      <c r="K18" s="116"/>
      <c r="L18" s="19"/>
      <c r="M18" s="19"/>
      <c r="N18" s="19"/>
      <c r="O18" s="19"/>
      <c r="P18" s="19"/>
      <c r="Q18" s="19"/>
      <c r="R18" s="19"/>
      <c r="S18" s="20"/>
    </row>
    <row r="19" spans="1:19" ht="16.5" thickTop="1" thickBot="1" x14ac:dyDescent="0.3">
      <c r="A19" s="79"/>
      <c r="B19" s="87"/>
      <c r="C19" s="26"/>
      <c r="D19" s="19"/>
      <c r="E19" s="20"/>
      <c r="F19" s="113" t="s">
        <v>27</v>
      </c>
      <c r="G19" s="114"/>
      <c r="H19" s="20"/>
      <c r="I19" s="50" t="str">
        <f>IF(I18="","yes","no")</f>
        <v>no</v>
      </c>
      <c r="J19" s="27"/>
      <c r="K19" s="27"/>
      <c r="L19" s="19"/>
      <c r="M19" s="19"/>
      <c r="N19" s="19"/>
      <c r="O19" s="19"/>
      <c r="P19" s="19"/>
      <c r="Q19" s="19"/>
      <c r="R19" s="19"/>
      <c r="S19" s="20"/>
    </row>
    <row r="20" spans="1:19" ht="15.75" thickTop="1" x14ac:dyDescent="0.25">
      <c r="A20" s="10"/>
      <c r="B20" s="39"/>
      <c r="C20" s="19"/>
      <c r="D20" s="19"/>
      <c r="E20" s="20"/>
      <c r="F20" s="48" t="s">
        <v>25</v>
      </c>
      <c r="G20" s="49" t="e">
        <f>G5+E12+E17</f>
        <v>#VALUE!</v>
      </c>
      <c r="H20" s="20"/>
      <c r="I20" s="71" t="s">
        <v>32</v>
      </c>
      <c r="J20" s="72"/>
      <c r="K20" s="73"/>
      <c r="L20" s="19"/>
      <c r="M20" s="19"/>
      <c r="N20" s="19"/>
      <c r="O20" s="19"/>
      <c r="P20" s="19"/>
      <c r="Q20" s="19"/>
      <c r="R20" s="19"/>
      <c r="S20" s="20"/>
    </row>
    <row r="21" spans="1:19" x14ac:dyDescent="0.25">
      <c r="A21" s="10"/>
      <c r="B21" s="57"/>
      <c r="C21" s="19"/>
      <c r="D21" s="19"/>
      <c r="E21" s="55"/>
      <c r="F21" s="45" t="s">
        <v>33</v>
      </c>
      <c r="G21" s="13">
        <f>I21/2500</f>
        <v>0</v>
      </c>
      <c r="H21" s="20"/>
      <c r="I21" s="110"/>
      <c r="J21" s="111"/>
      <c r="K21" s="112"/>
      <c r="L21" s="19"/>
      <c r="M21" s="19"/>
      <c r="N21" s="19"/>
      <c r="O21" s="19"/>
      <c r="P21" s="19"/>
      <c r="Q21" s="19"/>
      <c r="R21" s="19"/>
      <c r="S21" s="20"/>
    </row>
    <row r="22" spans="1:19" x14ac:dyDescent="0.25">
      <c r="A22" s="10"/>
      <c r="B22" s="57"/>
      <c r="C22" s="19"/>
      <c r="D22" s="27"/>
      <c r="E22" s="55"/>
      <c r="F22" s="46" t="s">
        <v>37</v>
      </c>
      <c r="G22" s="61" t="e">
        <f>G21*G20</f>
        <v>#VALUE!</v>
      </c>
      <c r="H22" s="20"/>
      <c r="I22" s="67" t="str">
        <f>IF(I21="","Enter Impervious Area Captured (SF)","")</f>
        <v>Enter Impervious Area Captured (SF)</v>
      </c>
      <c r="J22" s="68"/>
      <c r="K22" s="68"/>
      <c r="L22" s="19"/>
      <c r="M22" s="53" t="str">
        <f>IF(I22="","yes","no")</f>
        <v>no</v>
      </c>
      <c r="N22" s="19"/>
      <c r="O22" s="19"/>
      <c r="P22" s="19"/>
      <c r="Q22" s="19"/>
      <c r="R22" s="19"/>
      <c r="S22" s="58"/>
    </row>
    <row r="23" spans="1:19" x14ac:dyDescent="0.25">
      <c r="A23" s="56"/>
      <c r="B23" s="40"/>
      <c r="C23" s="19"/>
      <c r="D23" s="19"/>
      <c r="E23" s="55"/>
      <c r="F23" s="45" t="s">
        <v>35</v>
      </c>
      <c r="G23" s="62" t="e">
        <f>G22*7.68</f>
        <v>#VALUE!</v>
      </c>
      <c r="H23" s="19"/>
      <c r="I23" s="59"/>
      <c r="J23" s="38"/>
      <c r="K23" s="38"/>
      <c r="L23" s="27"/>
      <c r="M23" s="51"/>
      <c r="N23" s="27"/>
      <c r="O23" s="27"/>
      <c r="P23" s="27"/>
      <c r="Q23" s="27"/>
      <c r="R23" s="27"/>
      <c r="S23" s="27"/>
    </row>
    <row r="24" spans="1:19" x14ac:dyDescent="0.25">
      <c r="A24" s="34"/>
      <c r="B24" s="34"/>
      <c r="C24" s="34"/>
      <c r="D24" s="34"/>
      <c r="E24" s="34"/>
      <c r="F24" s="34"/>
      <c r="G24" s="34"/>
      <c r="H24" s="34"/>
      <c r="I24" s="41" t="s">
        <v>26</v>
      </c>
      <c r="J24" s="20"/>
      <c r="K24" s="20"/>
      <c r="L24" s="20"/>
      <c r="M24" s="20"/>
      <c r="N24" s="20"/>
      <c r="O24" s="19"/>
      <c r="P24" s="19"/>
      <c r="Q24" s="19"/>
      <c r="R24" s="19"/>
      <c r="S24" s="19"/>
    </row>
    <row r="25" spans="1:19" s="64" customFormat="1" x14ac:dyDescent="0.25"/>
    <row r="26" spans="1:19" s="64" customFormat="1" x14ac:dyDescent="0.25"/>
    <row r="27" spans="1:19" s="64" customFormat="1" x14ac:dyDescent="0.25"/>
    <row r="28" spans="1:19" s="64" customFormat="1" x14ac:dyDescent="0.25"/>
    <row r="29" spans="1:19" s="64" customFormat="1" x14ac:dyDescent="0.25"/>
    <row r="30" spans="1:19" s="64" customFormat="1" x14ac:dyDescent="0.25"/>
    <row r="31" spans="1:19" s="64" customFormat="1" x14ac:dyDescent="0.25"/>
    <row r="32" spans="1:19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</sheetData>
  <sheetProtection password="9927" sheet="1" objects="1" scenarios="1" selectLockedCells="1"/>
  <mergeCells count="26">
    <mergeCell ref="I20:K20"/>
    <mergeCell ref="I21:K21"/>
    <mergeCell ref="I22:K22"/>
    <mergeCell ref="F12:G12"/>
    <mergeCell ref="F19:G19"/>
    <mergeCell ref="I17:K17"/>
    <mergeCell ref="I18:K18"/>
    <mergeCell ref="I13:K13"/>
    <mergeCell ref="I16:K16"/>
    <mergeCell ref="A1:G3"/>
    <mergeCell ref="I1:S3"/>
    <mergeCell ref="B5:B7"/>
    <mergeCell ref="C5:C7"/>
    <mergeCell ref="B12:B14"/>
    <mergeCell ref="I11:K11"/>
    <mergeCell ref="I12:K12"/>
    <mergeCell ref="J8:K8"/>
    <mergeCell ref="I5:K5"/>
    <mergeCell ref="J6:K6"/>
    <mergeCell ref="J7:K7"/>
    <mergeCell ref="B17:B19"/>
    <mergeCell ref="A4:A19"/>
    <mergeCell ref="M12:O12"/>
    <mergeCell ref="M13:O13"/>
    <mergeCell ref="M11:O11"/>
    <mergeCell ref="I4:K4"/>
  </mergeCells>
  <conditionalFormatting sqref="J8">
    <cfRule type="containsText" dxfId="20" priority="19" operator="containsText" text="Enter Pre/Post Flows">
      <formula>NOT(ISERROR(SEARCH("Enter Pre/Post Flows",J8)))</formula>
    </cfRule>
    <cfRule type="containsText" dxfId="19" priority="20" operator="containsText" text="NO">
      <formula>NOT(ISERROR(SEARCH("NO",J8)))</formula>
    </cfRule>
    <cfRule type="containsText" dxfId="18" priority="21" operator="containsText" text="YES">
      <formula>NOT(ISERROR(SEARCH("YES",J8)))</formula>
    </cfRule>
  </conditionalFormatting>
  <conditionalFormatting sqref="F5">
    <cfRule type="containsText" dxfId="17" priority="18" operator="containsText" text="Enter Pre/Post Flows">
      <formula>NOT(ISERROR(SEARCH("Enter Pre/Post Flows",F5)))</formula>
    </cfRule>
  </conditionalFormatting>
  <conditionalFormatting sqref="J8 F5">
    <cfRule type="containsText" dxfId="16" priority="16" operator="containsText" text="NO">
      <formula>NOT(ISERROR(SEARCH("NO",F5)))</formula>
    </cfRule>
    <cfRule type="containsText" dxfId="15" priority="17" operator="containsText" text="YES">
      <formula>NOT(ISERROR(SEARCH("YES",F5)))</formula>
    </cfRule>
  </conditionalFormatting>
  <conditionalFormatting sqref="I13:K13">
    <cfRule type="containsText" dxfId="14" priority="15" operator="containsText" text="Enter Volume Infiltrated (in.)">
      <formula>NOT(ISERROR(SEARCH("Enter Volume Infiltrated (in.)",I13)))</formula>
    </cfRule>
  </conditionalFormatting>
  <conditionalFormatting sqref="I18:K18">
    <cfRule type="containsText" dxfId="13" priority="13" operator="containsText" text="Are you implementing signage?">
      <formula>NOT(ISERROR(SEARCH("Are you implementing signage?",I18)))</formula>
    </cfRule>
    <cfRule type="containsText" dxfId="12" priority="14" operator="containsText" text="Enter Volume Infiltrated (in.)">
      <formula>NOT(ISERROR(SEARCH("Enter Volume Infiltrated (in.)",I18)))</formula>
    </cfRule>
  </conditionalFormatting>
  <conditionalFormatting sqref="I22:K22">
    <cfRule type="containsText" dxfId="11" priority="10" operator="containsText" text="Enter Impervious Area Captured (SF)">
      <formula>NOT(ISERROR(SEARCH("Enter Impervious Area Captured (SF)",I22)))</formula>
    </cfRule>
    <cfRule type="containsText" dxfId="10" priority="11" operator="containsText" text="Are you implementing signage?">
      <formula>NOT(ISERROR(SEARCH("Are you implementing signage?",I22)))</formula>
    </cfRule>
    <cfRule type="containsText" dxfId="9" priority="12" operator="containsText" text="Enter Volume Infiltrated (in.)">
      <formula>NOT(ISERROR(SEARCH("Enter Volume Infiltrated (in.)",I22)))</formula>
    </cfRule>
  </conditionalFormatting>
  <conditionalFormatting sqref="M13:O13">
    <cfRule type="expression" dxfId="8" priority="6">
      <formula>M14="yes"</formula>
    </cfRule>
    <cfRule type="containsText" dxfId="7" priority="7" operator="containsText" text="Did you receive a stipend from MSD? (Yes/No)">
      <formula>NOT(ISERROR(SEARCH("Did you receive a stipend from MSD? (Yes/No)",M13)))</formula>
    </cfRule>
    <cfRule type="containsText" dxfId="6" priority="8" operator="containsText" text="Are you implementing signage?">
      <formula>NOT(ISERROR(SEARCH("Are you implementing signage?",M13)))</formula>
    </cfRule>
    <cfRule type="containsText" dxfId="5" priority="9" operator="containsText" text="Enter Volume Infiltrated (in.)">
      <formula>NOT(ISERROR(SEARCH("Enter Volume Infiltrated (in.)",M13)))</formula>
    </cfRule>
  </conditionalFormatting>
  <conditionalFormatting sqref="F12">
    <cfRule type="containsText" dxfId="4" priority="5" operator="containsText" text="Volume infiltrated must be greater than 1.5 in.">
      <formula>NOT(ISERROR(SEARCH("Volume infiltrated must be greater than 1.5 in.",F12)))</formula>
    </cfRule>
  </conditionalFormatting>
  <conditionalFormatting sqref="F12:G12">
    <cfRule type="containsText" dxfId="3" priority="4" operator="containsText" text="Exceeded max">
      <formula>NOT(ISERROR(SEARCH("Exceeded max",F12)))</formula>
    </cfRule>
  </conditionalFormatting>
  <conditionalFormatting sqref="I22:K22">
    <cfRule type="expression" dxfId="2" priority="3">
      <formula>M22="yes"</formula>
    </cfRule>
  </conditionalFormatting>
  <conditionalFormatting sqref="I13:K13">
    <cfRule type="expression" dxfId="1" priority="2">
      <formula>I14="yes"</formula>
    </cfRule>
  </conditionalFormatting>
  <conditionalFormatting sqref="I18:K18">
    <cfRule type="expression" dxfId="0" priority="1">
      <formula>I19="yes"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MS4 Area</vt:lpstr>
      <vt:lpstr>CSS 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Basham</dc:creator>
  <cp:lastModifiedBy>Jordan Basham</cp:lastModifiedBy>
  <dcterms:created xsi:type="dcterms:W3CDTF">2014-08-04T14:22:06Z</dcterms:created>
  <dcterms:modified xsi:type="dcterms:W3CDTF">2018-02-08T19:34:13Z</dcterms:modified>
</cp:coreProperties>
</file>